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gramming\Code\Code Projects\Python\Active Drag\"/>
    </mc:Choice>
  </mc:AlternateContent>
  <xr:revisionPtr revIDLastSave="0" documentId="8_{496B5108-E575-4119-AF99-648CC6B226BE}" xr6:coauthVersionLast="47" xr6:coauthVersionMax="47" xr10:uidLastSave="{00000000-0000-0000-0000-000000000000}"/>
  <bookViews>
    <workbookView xWindow="38280" yWindow="-2775" windowWidth="38640" windowHeight="23640" xr2:uid="{5885C0A6-86B6-40A2-80E4-D5A5D9881E2D}"/>
  </bookViews>
  <sheets>
    <sheet name="calculated" sheetId="1" r:id="rId1"/>
    <sheet name="rasaero value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C16" i="1"/>
  <c r="F16" i="1"/>
  <c r="J16" i="1"/>
  <c r="N16" i="1"/>
  <c r="C17" i="1"/>
  <c r="F17" i="1"/>
  <c r="J17" i="1"/>
  <c r="N17" i="1"/>
  <c r="C18" i="1"/>
  <c r="L18" i="1" s="1"/>
  <c r="F18" i="1"/>
  <c r="J18" i="1"/>
  <c r="N18" i="1"/>
  <c r="C19" i="1"/>
  <c r="F19" i="1"/>
  <c r="J19" i="1"/>
  <c r="N19" i="1"/>
  <c r="Q4" i="1"/>
  <c r="C11" i="1"/>
  <c r="C12" i="1"/>
  <c r="L12" i="1" s="1"/>
  <c r="C13" i="1"/>
  <c r="C14" i="1"/>
  <c r="C15" i="1"/>
  <c r="C10" i="1"/>
  <c r="N15" i="2"/>
  <c r="J15" i="2"/>
  <c r="F15" i="2"/>
  <c r="N14" i="2"/>
  <c r="J14" i="2"/>
  <c r="F14" i="2"/>
  <c r="N13" i="2"/>
  <c r="J13" i="2"/>
  <c r="F13" i="2"/>
  <c r="N12" i="2"/>
  <c r="J12" i="2"/>
  <c r="F12" i="2"/>
  <c r="N11" i="2"/>
  <c r="J11" i="2"/>
  <c r="F11" i="2"/>
  <c r="N10" i="2"/>
  <c r="J10" i="2"/>
  <c r="F10" i="2"/>
  <c r="G6" i="2"/>
  <c r="H6" i="2" s="1"/>
  <c r="F6" i="2"/>
  <c r="D6" i="2"/>
  <c r="F5" i="2"/>
  <c r="D5" i="2"/>
  <c r="P4" i="2"/>
  <c r="Q4" i="2" s="1"/>
  <c r="N11" i="1"/>
  <c r="N12" i="1"/>
  <c r="N13" i="1"/>
  <c r="N14" i="1"/>
  <c r="N15" i="1"/>
  <c r="N10" i="1"/>
  <c r="J11" i="1"/>
  <c r="J12" i="1"/>
  <c r="J13" i="1"/>
  <c r="J14" i="1"/>
  <c r="J15" i="1"/>
  <c r="J10" i="1"/>
  <c r="F11" i="1"/>
  <c r="F12" i="1"/>
  <c r="F13" i="1"/>
  <c r="F14" i="1"/>
  <c r="F15" i="1"/>
  <c r="F10" i="1"/>
  <c r="F6" i="1"/>
  <c r="D6" i="1"/>
  <c r="G6" i="1" s="1"/>
  <c r="F5" i="1"/>
  <c r="D5" i="1"/>
  <c r="L11" i="1" l="1"/>
  <c r="Q14" i="1"/>
  <c r="S14" i="1" s="1"/>
  <c r="Q12" i="1"/>
  <c r="S12" i="1" s="1"/>
  <c r="P13" i="1"/>
  <c r="R13" i="1" s="1"/>
  <c r="H17" i="1"/>
  <c r="H14" i="1"/>
  <c r="H10" i="1"/>
  <c r="H15" i="1"/>
  <c r="L14" i="1"/>
  <c r="P19" i="1"/>
  <c r="R19" i="1" s="1"/>
  <c r="H16" i="1"/>
  <c r="H13" i="1"/>
  <c r="H11" i="1"/>
  <c r="P11" i="1"/>
  <c r="R11" i="1" s="1"/>
  <c r="Q11" i="1"/>
  <c r="S11" i="1" s="1"/>
  <c r="L19" i="1"/>
  <c r="P12" i="1"/>
  <c r="R12" i="1" s="1"/>
  <c r="H12" i="1"/>
  <c r="L15" i="1"/>
  <c r="Q16" i="1"/>
  <c r="S16" i="1" s="1"/>
  <c r="P16" i="1"/>
  <c r="R16" i="1" s="1"/>
  <c r="P10" i="1"/>
  <c r="R10" i="1" s="1"/>
  <c r="L16" i="1"/>
  <c r="L10" i="1"/>
  <c r="Q10" i="1"/>
  <c r="S10" i="1" s="1"/>
  <c r="P15" i="1"/>
  <c r="R15" i="1" s="1"/>
  <c r="H18" i="1"/>
  <c r="L13" i="1"/>
  <c r="Q15" i="1"/>
  <c r="S15" i="1" s="1"/>
  <c r="P14" i="1"/>
  <c r="R14" i="1" s="1"/>
  <c r="Q13" i="1"/>
  <c r="S13" i="1" s="1"/>
  <c r="Q17" i="1"/>
  <c r="S17" i="1" s="1"/>
  <c r="H19" i="1"/>
  <c r="P17" i="1"/>
  <c r="R17" i="1" s="1"/>
  <c r="Q18" i="1"/>
  <c r="S18" i="1" s="1"/>
  <c r="P18" i="1"/>
  <c r="R18" i="1" s="1"/>
  <c r="L17" i="1"/>
  <c r="Q19" i="1"/>
  <c r="S19" i="1" s="1"/>
  <c r="H6" i="1"/>
</calcChain>
</file>

<file path=xl/sharedStrings.xml><?xml version="1.0" encoding="utf-8"?>
<sst xmlns="http://schemas.openxmlformats.org/spreadsheetml/2006/main" count="71" uniqueCount="32">
  <si>
    <t>Grid</t>
  </si>
  <si>
    <t>N</t>
  </si>
  <si>
    <t>r</t>
  </si>
  <si>
    <t>f</t>
  </si>
  <si>
    <t>ε</t>
  </si>
  <si>
    <t>p</t>
  </si>
  <si>
    <t>GCI</t>
  </si>
  <si>
    <t>Grid Independence Study</t>
  </si>
  <si>
    <t>CG (m)</t>
  </si>
  <si>
    <t>Reference Values</t>
  </si>
  <si>
    <t>D (m)</t>
  </si>
  <si>
    <r>
      <rPr>
        <b/>
        <i/>
        <sz val="11"/>
        <color theme="1"/>
        <rFont val="Aptos Narrow"/>
        <family val="2"/>
        <scheme val="minor"/>
      </rPr>
      <t>c</t>
    </r>
    <r>
      <rPr>
        <b/>
        <sz val="11"/>
        <color theme="1"/>
        <rFont val="Aptos Narrow"/>
        <family val="2"/>
        <scheme val="minor"/>
      </rPr>
      <t xml:space="preserve"> (m/s)</t>
    </r>
  </si>
  <si>
    <r>
      <rPr>
        <b/>
        <i/>
        <sz val="11"/>
        <color theme="1"/>
        <rFont val="Aptos Narrow"/>
        <family val="2"/>
      </rPr>
      <t>ρ</t>
    </r>
    <r>
      <rPr>
        <b/>
        <sz val="11"/>
        <color theme="1"/>
        <rFont val="Aptos Narrow"/>
        <family val="2"/>
        <scheme val="minor"/>
      </rPr>
      <t xml:space="preserve"> (kg/m^3)</t>
    </r>
  </si>
  <si>
    <t>D/2</t>
  </si>
  <si>
    <t>Cd</t>
  </si>
  <si>
    <t>CP</t>
  </si>
  <si>
    <t>Stability</t>
  </si>
  <si>
    <t>Base</t>
  </si>
  <si>
    <t>FB50</t>
  </si>
  <si>
    <t>FB100</t>
  </si>
  <si>
    <t>Mach</t>
  </si>
  <si>
    <t>Ref Area 12.566 sq.in</t>
  </si>
  <si>
    <t>ps</t>
  </si>
  <si>
    <t>y</t>
  </si>
  <si>
    <t>Brake Area (sq.m.)</t>
  </si>
  <si>
    <t>Brake Area (sq.in)</t>
  </si>
  <si>
    <t>q</t>
  </si>
  <si>
    <t>Theta</t>
  </si>
  <si>
    <t>Brake Force 50</t>
  </si>
  <si>
    <t>Brake Force 100</t>
  </si>
  <si>
    <t>Lbs</t>
  </si>
  <si>
    <t>Lbs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</si>
</sst>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0" fillId="0" borderId="6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5" xfId="1" applyNumberFormat="1" applyFont="1" applyBorder="1" applyAlignment="1">
      <alignment horizontal="center"/>
    </xf>
    <xf numFmtId="2" fontId="0" fillId="0" borderId="27" xfId="1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2" fontId="0" fillId="0" borderId="12" xfId="1" applyNumberFormat="1" applyFont="1" applyBorder="1" applyAlignment="1">
      <alignment horizontal="center"/>
    </xf>
    <xf numFmtId="2" fontId="0" fillId="0" borderId="34" xfId="1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2" fillId="2" borderId="35" xfId="0" applyNumberFormat="1" applyFont="1" applyFill="1" applyBorder="1" applyAlignment="1">
      <alignment horizontal="center"/>
    </xf>
    <xf numFmtId="165" fontId="2" fillId="2" borderId="36" xfId="0" applyNumberFormat="1" applyFont="1" applyFill="1" applyBorder="1" applyAlignment="1">
      <alignment horizontal="center"/>
    </xf>
    <xf numFmtId="165" fontId="2" fillId="2" borderId="3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Base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calculated!$D$10:$D$15</c:f>
              <c:numCache>
                <c:formatCode>0.000</c:formatCode>
                <c:ptCount val="6"/>
                <c:pt idx="0">
                  <c:v>0.52800000000000002</c:v>
                </c:pt>
                <c:pt idx="1">
                  <c:v>0.52200000000000002</c:v>
                </c:pt>
                <c:pt idx="2">
                  <c:v>0.53300000000000003</c:v>
                </c:pt>
                <c:pt idx="3">
                  <c:v>0.54800000000000004</c:v>
                </c:pt>
                <c:pt idx="4">
                  <c:v>0.67200000000000004</c:v>
                </c:pt>
                <c:pt idx="5">
                  <c:v>0.70299999999999996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F7-42A4-8CC6-845397C70C5E}"/>
            </c:ext>
          </c:extLst>
        </c:ser>
        <c:ser>
          <c:idx val="1"/>
          <c:order val="1"/>
          <c:tx>
            <c:v>FB50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calculated!$H$10:$H$15</c:f>
              <c:numCache>
                <c:formatCode>0.000</c:formatCode>
                <c:ptCount val="6"/>
                <c:pt idx="0">
                  <c:v>0.60077879236444953</c:v>
                </c:pt>
                <c:pt idx="1">
                  <c:v>0.59698386718486507</c:v>
                </c:pt>
                <c:pt idx="2">
                  <c:v>0.61177588118659387</c:v>
                </c:pt>
                <c:pt idx="3">
                  <c:v>0.63233371621683643</c:v>
                </c:pt>
                <c:pt idx="4">
                  <c:v>0.76391475198773817</c:v>
                </c:pt>
                <c:pt idx="5">
                  <c:v>0.80486148371278865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F7-42A4-8CC6-845397C70C5E}"/>
            </c:ext>
          </c:extLst>
        </c:ser>
        <c:ser>
          <c:idx val="2"/>
          <c:order val="2"/>
          <c:tx>
            <c:v>FB100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calculated!$L$10:$L$15</c:f>
              <c:numCache>
                <c:formatCode>0.000</c:formatCode>
                <c:ptCount val="6"/>
                <c:pt idx="0">
                  <c:v>0.80919566060380577</c:v>
                </c:pt>
                <c:pt idx="1">
                  <c:v>0.81171541547556214</c:v>
                </c:pt>
                <c:pt idx="2">
                  <c:v>0.83736663250724042</c:v>
                </c:pt>
                <c:pt idx="3">
                  <c:v>0.87384045808310185</c:v>
                </c:pt>
                <c:pt idx="4">
                  <c:v>1.0271313310476431</c:v>
                </c:pt>
                <c:pt idx="5">
                  <c:v>1.0965625512892234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F7-42A4-8CC6-845397C7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5759"/>
        <c:axId val="32708559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FB50</c:v>
                </c:tx>
                <c:spPr>
                  <a:ln w="19050" cap="rnd">
                    <a:solidFill>
                      <a:srgbClr val="00B05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calculated!$P$10:$P$15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4.754598981227951</c:v>
                      </c:pt>
                      <c:pt idx="1">
                        <c:v>19.59462128694738</c:v>
                      </c:pt>
                      <c:pt idx="2">
                        <c:v>46.317469834284111</c:v>
                      </c:pt>
                      <c:pt idx="3">
                        <c:v>88.151614102044775</c:v>
                      </c:pt>
                      <c:pt idx="4">
                        <c:v>150.11852078153987</c:v>
                      </c:pt>
                      <c:pt idx="5">
                        <c:v>239.56399487133484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20F7-42A4-8CC6-845397C70C5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FB100</c:v>
                </c:tx>
                <c:spPr>
                  <a:ln w="19050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calculated!$T$10:$T$15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0F7-42A4-8CC6-845397C70C5E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RB50</c:v>
                </c:tx>
                <c:spPr>
                  <a:ln w="19050" cap="rnd">
                    <a:solidFill>
                      <a:srgbClr val="0070C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calculated!$X$10:$X$15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0F7-42A4-8CC6-845397C70C5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RB100</c:v>
                </c:tx>
                <c:spPr>
                  <a:ln w="1905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calculated!$AB$10:$AB$15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0F7-42A4-8CC6-845397C70C5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AB50</c:v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calculated!$AF$10:$AF$15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0F7-42A4-8CC6-845397C70C5E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AB100</c:v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calculated!$B$10:$B$15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0.6</c:v>
                      </c:pt>
                      <c:pt idx="3">
                        <c:v>0.8</c:v>
                      </c:pt>
                      <c:pt idx="4">
                        <c:v>1</c:v>
                      </c:pt>
                      <c:pt idx="5">
                        <c:v>1.2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calculated!$AJ$10:$AJ$15</c15:sqref>
                        </c15:formulaRef>
                      </c:ext>
                    </c:extLst>
                    <c:numCache>
                      <c:formatCode>0.000</c:formatCode>
                      <c:ptCount val="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0F7-42A4-8CC6-845397C70C5E}"/>
                  </c:ext>
                </c:extLst>
              </c15:ser>
            </c15:filteredScatterSeries>
          </c:ext>
        </c:extLst>
      </c:scatterChart>
      <c:valAx>
        <c:axId val="32715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Mach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8559"/>
        <c:crosses val="autoZero"/>
        <c:crossBetween val="midCat"/>
      </c:valAx>
      <c:valAx>
        <c:axId val="3270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Drag</a:t>
                </a:r>
                <a:r>
                  <a:rPr lang="en-US" baseline="0"/>
                  <a:t> Coefficient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5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Base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calculated!$D$10:$D$15</c:f>
              <c:numCache>
                <c:formatCode>0.000</c:formatCode>
                <c:ptCount val="6"/>
                <c:pt idx="0">
                  <c:v>0.52800000000000002</c:v>
                </c:pt>
                <c:pt idx="1">
                  <c:v>0.52200000000000002</c:v>
                </c:pt>
                <c:pt idx="2">
                  <c:v>0.53300000000000003</c:v>
                </c:pt>
                <c:pt idx="3">
                  <c:v>0.54800000000000004</c:v>
                </c:pt>
                <c:pt idx="4">
                  <c:v>0.67200000000000004</c:v>
                </c:pt>
                <c:pt idx="5">
                  <c:v>0.70299999999999996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FD-4D15-81FD-EC07A00C46A1}"/>
            </c:ext>
          </c:extLst>
        </c:ser>
        <c:ser>
          <c:idx val="1"/>
          <c:order val="1"/>
          <c:tx>
            <c:v>EB50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calculated!$H$10:$H$15</c:f>
              <c:numCache>
                <c:formatCode>0.000</c:formatCode>
                <c:ptCount val="6"/>
                <c:pt idx="0">
                  <c:v>0.60077879236444953</c:v>
                </c:pt>
                <c:pt idx="1">
                  <c:v>0.59698386718486507</c:v>
                </c:pt>
                <c:pt idx="2">
                  <c:v>0.61177588118659387</c:v>
                </c:pt>
                <c:pt idx="3">
                  <c:v>0.63233371621683643</c:v>
                </c:pt>
                <c:pt idx="4">
                  <c:v>0.76391475198773817</c:v>
                </c:pt>
                <c:pt idx="5">
                  <c:v>0.80486148371278865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FD-4D15-81FD-EC07A00C46A1}"/>
            </c:ext>
          </c:extLst>
        </c:ser>
        <c:ser>
          <c:idx val="2"/>
          <c:order val="2"/>
          <c:tx>
            <c:v>EB100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calculated!$L$10:$L$15</c:f>
              <c:numCache>
                <c:formatCode>0.000</c:formatCode>
                <c:ptCount val="6"/>
                <c:pt idx="0">
                  <c:v>0.80919566060380577</c:v>
                </c:pt>
                <c:pt idx="1">
                  <c:v>0.81171541547556214</c:v>
                </c:pt>
                <c:pt idx="2">
                  <c:v>0.83736663250724042</c:v>
                </c:pt>
                <c:pt idx="3">
                  <c:v>0.87384045808310185</c:v>
                </c:pt>
                <c:pt idx="4">
                  <c:v>1.0271313310476431</c:v>
                </c:pt>
                <c:pt idx="5">
                  <c:v>1.0965625512892234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FD-4D15-81FD-EC07A00C46A1}"/>
            </c:ext>
          </c:extLst>
        </c:ser>
        <c:ser>
          <c:idx val="3"/>
          <c:order val="3"/>
          <c:tx>
            <c:v>FB50</c:v>
          </c:tx>
          <c:spPr>
            <a:ln w="190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calculated!$P$10:$P$15</c:f>
              <c:numCache>
                <c:formatCode>0.000</c:formatCode>
                <c:ptCount val="6"/>
                <c:pt idx="0">
                  <c:v>4.754598981227951</c:v>
                </c:pt>
                <c:pt idx="1">
                  <c:v>19.59462128694738</c:v>
                </c:pt>
                <c:pt idx="2">
                  <c:v>46.317469834284111</c:v>
                </c:pt>
                <c:pt idx="3">
                  <c:v>88.151614102044775</c:v>
                </c:pt>
                <c:pt idx="4">
                  <c:v>150.11852078153987</c:v>
                </c:pt>
                <c:pt idx="5">
                  <c:v>239.56399487133484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FD-4D15-81FD-EC07A00C46A1}"/>
            </c:ext>
          </c:extLst>
        </c:ser>
        <c:ser>
          <c:idx val="4"/>
          <c:order val="4"/>
          <c:tx>
            <c:v>FB100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calculated!$T$10:$T$15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FD-4D15-81FD-EC07A00C46A1}"/>
            </c:ext>
          </c:extLst>
        </c:ser>
        <c:ser>
          <c:idx val="5"/>
          <c:order val="5"/>
          <c:tx>
            <c:v>RB50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calculated!$X$10:$X$15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FD-4D15-81FD-EC07A00C46A1}"/>
            </c:ext>
          </c:extLst>
        </c:ser>
        <c:ser>
          <c:idx val="6"/>
          <c:order val="6"/>
          <c:tx>
            <c:v>RB100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calculated!$AB$10:$AB$15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FD-4D15-81FD-EC07A00C46A1}"/>
            </c:ext>
          </c:extLst>
        </c:ser>
        <c:ser>
          <c:idx val="7"/>
          <c:order val="7"/>
          <c:tx>
            <c:v>AB50</c:v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calculated!$AF$10:$AF$15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FD-4D15-81FD-EC07A00C46A1}"/>
            </c:ext>
          </c:extLst>
        </c:ser>
        <c:ser>
          <c:idx val="8"/>
          <c:order val="8"/>
          <c:tx>
            <c:v>AB100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calculated!$B$10:$B$15</c:f>
              <c:numCache>
                <c:formatCode>0.0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calculated!$AJ$10:$AJ$15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FD-4D15-81FD-EC07A00C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5759"/>
        <c:axId val="32708559"/>
      </c:scatterChart>
      <c:valAx>
        <c:axId val="32715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Mach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8559"/>
        <c:crosses val="autoZero"/>
        <c:crossBetween val="midCat"/>
      </c:valAx>
      <c:valAx>
        <c:axId val="3270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Drag</a:t>
                </a:r>
                <a:r>
                  <a:rPr lang="en-US" baseline="0"/>
                  <a:t> Coefficient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5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29</xdr:row>
      <xdr:rowOff>57150</xdr:rowOff>
    </xdr:from>
    <xdr:to>
      <xdr:col>24</xdr:col>
      <xdr:colOff>285750</xdr:colOff>
      <xdr:row>49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892CD2-5844-FB3C-F30A-DF4AB658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0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AC6B33-11F4-4A9C-9CB4-314FCC5AC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6B00-D973-480A-A161-3B0332E4ED97}">
  <dimension ref="B1:AL19"/>
  <sheetViews>
    <sheetView tabSelected="1" topLeftCell="A3" zoomScaleNormal="100" workbookViewId="0">
      <selection activeCell="M75" sqref="M75"/>
    </sheetView>
  </sheetViews>
  <sheetFormatPr defaultRowHeight="15" x14ac:dyDescent="0.25"/>
  <cols>
    <col min="10" max="10" width="8.85546875" customWidth="1"/>
    <col min="11" max="11" width="10.5703125" customWidth="1"/>
    <col min="12" max="14" width="8.85546875" customWidth="1"/>
    <col min="16" max="16" width="18.42578125" customWidth="1"/>
    <col min="17" max="17" width="20.28515625" customWidth="1"/>
    <col min="19" max="19" width="8.85546875" customWidth="1"/>
    <col min="27" max="27" width="8.85546875" customWidth="1"/>
    <col min="31" max="31" width="8.85546875" customWidth="1"/>
    <col min="35" max="35" width="8.85546875" customWidth="1"/>
  </cols>
  <sheetData>
    <row r="1" spans="2:38" ht="15.75" thickBot="1" x14ac:dyDescent="0.3"/>
    <row r="2" spans="2:38" ht="15.75" thickBot="1" x14ac:dyDescent="0.3">
      <c r="B2" s="59" t="s">
        <v>7</v>
      </c>
      <c r="C2" s="60"/>
      <c r="D2" s="60"/>
      <c r="E2" s="60"/>
      <c r="F2" s="60"/>
      <c r="G2" s="60"/>
      <c r="H2" s="61"/>
      <c r="J2" s="64" t="s">
        <v>9</v>
      </c>
      <c r="K2" s="65"/>
      <c r="L2" s="65"/>
      <c r="M2" s="66"/>
    </row>
    <row r="3" spans="2:38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3" t="s">
        <v>5</v>
      </c>
      <c r="H3" s="4" t="s">
        <v>6</v>
      </c>
      <c r="J3" s="1" t="s">
        <v>11</v>
      </c>
      <c r="K3" s="19" t="s">
        <v>12</v>
      </c>
      <c r="L3" s="19" t="s">
        <v>10</v>
      </c>
      <c r="M3" s="20" t="s">
        <v>8</v>
      </c>
      <c r="N3" s="52" t="s">
        <v>22</v>
      </c>
      <c r="O3" s="52" t="s">
        <v>23</v>
      </c>
      <c r="P3" s="52" t="s">
        <v>25</v>
      </c>
      <c r="Q3" s="52" t="s">
        <v>24</v>
      </c>
      <c r="R3" s="52"/>
    </row>
    <row r="4" spans="2:38" ht="15.75" thickBot="1" x14ac:dyDescent="0.3">
      <c r="B4" s="5">
        <v>1</v>
      </c>
      <c r="C4" s="6">
        <v>1128242</v>
      </c>
      <c r="D4" s="6"/>
      <c r="E4" s="21">
        <v>645.42053701178702</v>
      </c>
      <c r="F4" s="6"/>
      <c r="G4" s="6"/>
      <c r="H4" s="7"/>
      <c r="J4" s="22">
        <v>340</v>
      </c>
      <c r="K4" s="23">
        <v>1.2250000000000001</v>
      </c>
      <c r="L4" s="23">
        <v>0.158</v>
      </c>
      <c r="M4" s="24">
        <v>1.42</v>
      </c>
      <c r="N4" s="53">
        <v>57205.800999999999</v>
      </c>
      <c r="O4" s="53">
        <v>1.4</v>
      </c>
      <c r="P4">
        <f>4*1.6*2.75</f>
        <v>17.600000000000001</v>
      </c>
      <c r="Q4">
        <f>P4/1550</f>
        <v>1.135483870967742E-2</v>
      </c>
    </row>
    <row r="5" spans="2:38" x14ac:dyDescent="0.25">
      <c r="B5" s="8">
        <v>2</v>
      </c>
      <c r="C5" s="9">
        <v>2472678</v>
      </c>
      <c r="D5" s="10">
        <f>(C5/C4)^(1/3)</f>
        <v>1.2989380355824525</v>
      </c>
      <c r="E5" s="10">
        <v>625.28972657971701</v>
      </c>
      <c r="F5" s="11">
        <f>(E4-E5)/E5</f>
        <v>3.2194372586582976E-2</v>
      </c>
      <c r="G5" s="9"/>
      <c r="H5" s="12"/>
    </row>
    <row r="6" spans="2:38" ht="15.75" thickBot="1" x14ac:dyDescent="0.3">
      <c r="B6" s="13">
        <v>3</v>
      </c>
      <c r="C6" s="14">
        <v>6373854</v>
      </c>
      <c r="D6" s="15">
        <f>(C6/C5)^(1/3)</f>
        <v>1.371128575942747</v>
      </c>
      <c r="E6" s="15">
        <v>624.33481080001502</v>
      </c>
      <c r="F6" s="16">
        <f>(E5-E6)/E6</f>
        <v>1.5294930911803142E-3</v>
      </c>
      <c r="G6" s="17">
        <f>LN((E4-E5)/(E5-E6))/LN(D6)</f>
        <v>9.6579642981233853</v>
      </c>
      <c r="H6" s="18">
        <f>1.25*ABS(F6)/(D6^G6-1)</f>
        <v>9.5206580591853819E-5</v>
      </c>
      <c r="N6" s="53">
        <v>101325</v>
      </c>
    </row>
    <row r="7" spans="2:38" ht="15.75" thickBot="1" x14ac:dyDescent="0.3"/>
    <row r="8" spans="2:38" ht="15.75" thickBot="1" x14ac:dyDescent="0.3">
      <c r="B8" s="62" t="s">
        <v>20</v>
      </c>
      <c r="C8" s="59" t="s">
        <v>17</v>
      </c>
      <c r="D8" s="60"/>
      <c r="E8" s="60"/>
      <c r="F8" s="61"/>
      <c r="G8" s="59" t="s">
        <v>18</v>
      </c>
      <c r="H8" s="60"/>
      <c r="I8" s="60"/>
      <c r="J8" s="61"/>
      <c r="K8" s="59" t="s">
        <v>19</v>
      </c>
      <c r="L8" s="60"/>
      <c r="M8" s="60"/>
      <c r="N8" s="61"/>
      <c r="O8" s="59"/>
      <c r="P8" s="60"/>
      <c r="Q8" s="60"/>
      <c r="R8" s="61"/>
      <c r="S8" s="59"/>
      <c r="T8" s="60"/>
      <c r="U8" s="60"/>
      <c r="V8" s="61"/>
      <c r="W8" s="59"/>
      <c r="X8" s="60"/>
      <c r="Y8" s="60"/>
      <c r="Z8" s="61"/>
      <c r="AA8" s="64"/>
      <c r="AB8" s="65"/>
      <c r="AC8" s="65"/>
      <c r="AD8" s="66"/>
      <c r="AE8" s="64"/>
      <c r="AF8" s="65"/>
      <c r="AG8" s="65"/>
      <c r="AH8" s="66"/>
      <c r="AI8" s="59"/>
      <c r="AJ8" s="60"/>
      <c r="AK8" s="60"/>
      <c r="AL8" s="61"/>
    </row>
    <row r="9" spans="2:38" ht="15.75" thickBot="1" x14ac:dyDescent="0.3">
      <c r="B9" s="63"/>
      <c r="C9" s="46" t="s">
        <v>26</v>
      </c>
      <c r="D9" s="26" t="s">
        <v>14</v>
      </c>
      <c r="E9" s="26" t="s">
        <v>15</v>
      </c>
      <c r="F9" s="27" t="s">
        <v>16</v>
      </c>
      <c r="G9" s="25" t="s">
        <v>27</v>
      </c>
      <c r="H9" s="26" t="s">
        <v>14</v>
      </c>
      <c r="I9" s="26" t="s">
        <v>15</v>
      </c>
      <c r="J9" s="27" t="s">
        <v>16</v>
      </c>
      <c r="K9" s="25" t="s">
        <v>27</v>
      </c>
      <c r="L9" s="26" t="s">
        <v>14</v>
      </c>
      <c r="M9" s="26" t="s">
        <v>15</v>
      </c>
      <c r="N9" s="27" t="s">
        <v>16</v>
      </c>
      <c r="O9" s="46"/>
      <c r="P9" s="47" t="s">
        <v>28</v>
      </c>
      <c r="Q9" s="47" t="s">
        <v>29</v>
      </c>
      <c r="R9" s="52" t="s">
        <v>31</v>
      </c>
      <c r="S9" s="48" t="s">
        <v>30</v>
      </c>
      <c r="T9" s="26"/>
      <c r="U9" s="26"/>
      <c r="V9" s="27"/>
      <c r="W9" s="25"/>
      <c r="X9" s="26"/>
      <c r="Y9" s="26"/>
      <c r="Z9" s="27"/>
      <c r="AA9" s="25"/>
      <c r="AB9" s="26"/>
      <c r="AC9" s="26"/>
      <c r="AD9" s="27"/>
      <c r="AE9" s="25"/>
      <c r="AF9" s="26"/>
      <c r="AG9" s="26"/>
      <c r="AH9" s="27"/>
      <c r="AI9" s="25"/>
      <c r="AJ9" s="26"/>
      <c r="AK9" s="26"/>
      <c r="AL9" s="27"/>
    </row>
    <row r="10" spans="2:38" ht="15.75" thickBot="1" x14ac:dyDescent="0.3">
      <c r="B10" s="54">
        <v>0.2</v>
      </c>
      <c r="C10" s="57">
        <f t="shared" ref="C10:C19" si="0">$N$4*((1+(($O$4-1)/2)*($B10^2))^($O$4/($O$4-1))) - $N$4</f>
        <v>1617.8441867964648</v>
      </c>
      <c r="D10" s="34">
        <v>0.52800000000000002</v>
      </c>
      <c r="E10" s="34">
        <v>1.68</v>
      </c>
      <c r="F10" s="39">
        <f t="shared" ref="F10:F15" si="1">(E10-$M$4)/$L$4</f>
        <v>1.6455696202531647</v>
      </c>
      <c r="G10" s="31">
        <v>15</v>
      </c>
      <c r="H10" s="34">
        <f t="shared" ref="H10:H19" si="2">$D10+( (0.85*$C10*$Q$4*SIN(RADIANS($G$10))) / (0.5*$K$4*(($B10*$J$4)^2)*PI()*((0.5*$L$4)^2)) )</f>
        <v>0.60077879236444953</v>
      </c>
      <c r="I10" s="34">
        <v>1.68</v>
      </c>
      <c r="J10" s="39">
        <f t="shared" ref="J10:J15" si="3">(I10-$M$4)/$L$4</f>
        <v>1.6455696202531647</v>
      </c>
      <c r="K10" s="31">
        <v>90</v>
      </c>
      <c r="L10" s="34">
        <f t="shared" ref="L10:L19" si="4">$D10+( (0.85*$C10*$Q$4*SIN(RADIANS($K$10))) / (0.5*$K$4*(($B10*$J$4)^2)*PI()*((0.5*$L$4)^2)) )</f>
        <v>0.80919566060380577</v>
      </c>
      <c r="M10" s="34">
        <v>1.68</v>
      </c>
      <c r="N10" s="42">
        <f t="shared" ref="N10:N15" si="5">(M10-$M$4)/$L$4</f>
        <v>1.6455696202531647</v>
      </c>
      <c r="O10" s="37"/>
      <c r="P10" s="38">
        <f t="shared" ref="P10:P19" si="6">$Q$4*SIN(RADIANS($G$10))*C10</f>
        <v>4.754598981227951</v>
      </c>
      <c r="Q10" s="38">
        <f>$Q$4*$C10</f>
        <v>18.370359798463085</v>
      </c>
      <c r="R10">
        <f>P10/4.448</f>
        <v>1.0689296270746291</v>
      </c>
      <c r="S10" s="40">
        <f>Q10/4.448</f>
        <v>4.1300269331077075</v>
      </c>
      <c r="T10" s="34"/>
      <c r="U10" s="34"/>
      <c r="V10" s="39"/>
      <c r="W10" s="31"/>
      <c r="X10" s="34"/>
      <c r="Y10" s="34"/>
      <c r="Z10" s="39"/>
      <c r="AA10" s="31"/>
      <c r="AB10" s="34"/>
      <c r="AC10" s="34"/>
      <c r="AD10" s="39"/>
      <c r="AE10" s="31"/>
      <c r="AF10" s="34"/>
      <c r="AG10" s="34"/>
      <c r="AH10" s="39"/>
      <c r="AI10" s="31"/>
      <c r="AJ10" s="34"/>
      <c r="AK10" s="34"/>
      <c r="AL10" s="39"/>
    </row>
    <row r="11" spans="2:38" ht="15.75" thickBot="1" x14ac:dyDescent="0.3">
      <c r="B11" s="55">
        <v>0.4</v>
      </c>
      <c r="C11" s="57">
        <f t="shared" si="0"/>
        <v>6667.4485622715511</v>
      </c>
      <c r="D11" s="34">
        <v>0.52200000000000002</v>
      </c>
      <c r="E11" s="34">
        <v>1.68</v>
      </c>
      <c r="F11" s="39">
        <f t="shared" si="1"/>
        <v>1.6455696202531647</v>
      </c>
      <c r="G11" s="32"/>
      <c r="H11" s="34">
        <f t="shared" si="2"/>
        <v>0.59698386718486507</v>
      </c>
      <c r="I11" s="34">
        <v>1.68</v>
      </c>
      <c r="J11" s="39">
        <f t="shared" si="3"/>
        <v>1.6455696202531647</v>
      </c>
      <c r="K11" s="32"/>
      <c r="L11" s="34">
        <f t="shared" si="4"/>
        <v>0.81171541547556214</v>
      </c>
      <c r="M11" s="34">
        <v>1.68</v>
      </c>
      <c r="N11" s="42">
        <f t="shared" si="5"/>
        <v>1.6455696202531647</v>
      </c>
      <c r="O11" s="32"/>
      <c r="P11" s="38">
        <f t="shared" si="6"/>
        <v>19.59462128694738</v>
      </c>
      <c r="Q11" s="38">
        <f t="shared" ref="Q11:Q19" si="7">$Q$4*$C11</f>
        <v>75.707803029664063</v>
      </c>
      <c r="R11">
        <f t="shared" ref="R11:R19" si="8">P11/4.448</f>
        <v>4.4052655771014786</v>
      </c>
      <c r="S11" s="40">
        <f t="shared" ref="S11:S19" si="9">Q11/4.448</f>
        <v>17.020639170338143</v>
      </c>
      <c r="T11" s="34"/>
      <c r="U11" s="35"/>
      <c r="V11" s="39"/>
      <c r="W11" s="32"/>
      <c r="X11" s="34"/>
      <c r="Y11" s="35"/>
      <c r="Z11" s="39"/>
      <c r="AA11" s="32"/>
      <c r="AB11" s="34"/>
      <c r="AC11" s="35"/>
      <c r="AD11" s="39"/>
      <c r="AE11" s="32"/>
      <c r="AF11" s="34"/>
      <c r="AG11" s="35"/>
      <c r="AH11" s="39"/>
      <c r="AI11" s="32"/>
      <c r="AJ11" s="34"/>
      <c r="AK11" s="35"/>
      <c r="AL11" s="39"/>
    </row>
    <row r="12" spans="2:38" ht="15.75" thickBot="1" x14ac:dyDescent="0.3">
      <c r="B12" s="55">
        <v>0.6</v>
      </c>
      <c r="C12" s="57">
        <f t="shared" si="0"/>
        <v>15760.414204094275</v>
      </c>
      <c r="D12" s="34">
        <v>0.53300000000000003</v>
      </c>
      <c r="E12" s="34">
        <v>1.68</v>
      </c>
      <c r="F12" s="39">
        <f t="shared" si="1"/>
        <v>1.6455696202531647</v>
      </c>
      <c r="G12" s="32"/>
      <c r="H12" s="34">
        <f t="shared" si="2"/>
        <v>0.61177588118659387</v>
      </c>
      <c r="I12" s="34">
        <v>1.68</v>
      </c>
      <c r="J12" s="39">
        <f t="shared" si="3"/>
        <v>1.6455696202531647</v>
      </c>
      <c r="K12" s="32"/>
      <c r="L12" s="34">
        <f t="shared" si="4"/>
        <v>0.83736663250724042</v>
      </c>
      <c r="M12" s="34">
        <v>1.68</v>
      </c>
      <c r="N12" s="42">
        <f t="shared" si="5"/>
        <v>1.6455696202531647</v>
      </c>
      <c r="O12" s="32"/>
      <c r="P12" s="38">
        <f t="shared" si="6"/>
        <v>46.317469834284111</v>
      </c>
      <c r="Q12" s="38">
        <f t="shared" si="7"/>
        <v>178.95696128519953</v>
      </c>
      <c r="R12">
        <f t="shared" si="8"/>
        <v>10.413100232527901</v>
      </c>
      <c r="S12" s="40">
        <f t="shared" si="9"/>
        <v>40.233129785341617</v>
      </c>
      <c r="T12" s="34"/>
      <c r="U12" s="35"/>
      <c r="V12" s="39"/>
      <c r="W12" s="32"/>
      <c r="X12" s="34"/>
      <c r="Y12" s="35"/>
      <c r="Z12" s="39"/>
      <c r="AA12" s="32"/>
      <c r="AB12" s="34"/>
      <c r="AC12" s="35"/>
      <c r="AD12" s="39"/>
      <c r="AE12" s="32"/>
      <c r="AF12" s="34"/>
      <c r="AG12" s="35"/>
      <c r="AH12" s="39"/>
      <c r="AI12" s="32"/>
      <c r="AJ12" s="34"/>
      <c r="AK12" s="35"/>
      <c r="AL12" s="39"/>
    </row>
    <row r="13" spans="2:38" ht="15.75" thickBot="1" x14ac:dyDescent="0.3">
      <c r="B13" s="55">
        <v>0.8</v>
      </c>
      <c r="C13" s="57">
        <f t="shared" si="0"/>
        <v>29995.29024315015</v>
      </c>
      <c r="D13" s="34">
        <v>0.54800000000000004</v>
      </c>
      <c r="E13" s="34">
        <v>1.68</v>
      </c>
      <c r="F13" s="39">
        <f t="shared" si="1"/>
        <v>1.6455696202531647</v>
      </c>
      <c r="G13" s="32"/>
      <c r="H13" s="34">
        <f t="shared" si="2"/>
        <v>0.63233371621683643</v>
      </c>
      <c r="I13" s="34">
        <v>1.68</v>
      </c>
      <c r="J13" s="39">
        <f t="shared" si="3"/>
        <v>1.6455696202531647</v>
      </c>
      <c r="K13" s="32"/>
      <c r="L13" s="34">
        <f t="shared" si="4"/>
        <v>0.87384045808310185</v>
      </c>
      <c r="M13" s="34">
        <v>1.68</v>
      </c>
      <c r="N13" s="42">
        <f t="shared" si="5"/>
        <v>1.6455696202531647</v>
      </c>
      <c r="O13" s="32"/>
      <c r="P13" s="38">
        <f t="shared" si="6"/>
        <v>88.151614102044775</v>
      </c>
      <c r="Q13" s="38">
        <f t="shared" si="7"/>
        <v>340.59168276093078</v>
      </c>
      <c r="R13">
        <f t="shared" si="8"/>
        <v>19.818258566107186</v>
      </c>
      <c r="S13" s="40">
        <f t="shared" si="9"/>
        <v>76.571871124309965</v>
      </c>
      <c r="T13" s="34"/>
      <c r="U13" s="35"/>
      <c r="V13" s="39"/>
      <c r="W13" s="32"/>
      <c r="X13" s="34"/>
      <c r="Y13" s="35"/>
      <c r="Z13" s="39"/>
      <c r="AA13" s="32"/>
      <c r="AB13" s="34"/>
      <c r="AC13" s="35"/>
      <c r="AD13" s="39"/>
      <c r="AE13" s="32"/>
      <c r="AF13" s="34"/>
      <c r="AG13" s="35"/>
      <c r="AH13" s="39"/>
      <c r="AI13" s="32"/>
      <c r="AJ13" s="34"/>
      <c r="AK13" s="35"/>
      <c r="AL13" s="39"/>
    </row>
    <row r="14" spans="2:38" ht="15.75" thickBot="1" x14ac:dyDescent="0.3">
      <c r="B14" s="55">
        <v>1</v>
      </c>
      <c r="C14" s="57">
        <f t="shared" si="0"/>
        <v>51080.727761855094</v>
      </c>
      <c r="D14" s="34">
        <v>0.67200000000000004</v>
      </c>
      <c r="E14" s="34">
        <v>1.68</v>
      </c>
      <c r="F14" s="39">
        <f t="shared" si="1"/>
        <v>1.6455696202531647</v>
      </c>
      <c r="G14" s="32"/>
      <c r="H14" s="34">
        <f t="shared" si="2"/>
        <v>0.76391475198773817</v>
      </c>
      <c r="I14" s="34">
        <v>1.68</v>
      </c>
      <c r="J14" s="39">
        <f t="shared" si="3"/>
        <v>1.6455696202531647</v>
      </c>
      <c r="K14" s="32"/>
      <c r="L14" s="34">
        <f t="shared" si="4"/>
        <v>1.0271313310476431</v>
      </c>
      <c r="M14" s="34">
        <v>1.68</v>
      </c>
      <c r="N14" s="42">
        <f t="shared" si="5"/>
        <v>1.6455696202531647</v>
      </c>
      <c r="O14" s="32"/>
      <c r="P14" s="38">
        <f t="shared" si="6"/>
        <v>150.11852078153987</v>
      </c>
      <c r="Q14" s="38">
        <f t="shared" si="7"/>
        <v>580.01342490880631</v>
      </c>
      <c r="R14">
        <f t="shared" si="8"/>
        <v>33.749667441892953</v>
      </c>
      <c r="S14" s="40">
        <f t="shared" si="9"/>
        <v>130.39870164316687</v>
      </c>
      <c r="T14" s="34"/>
      <c r="U14" s="35"/>
      <c r="V14" s="39"/>
      <c r="W14" s="32"/>
      <c r="X14" s="34"/>
      <c r="Y14" s="35"/>
      <c r="Z14" s="39"/>
      <c r="AA14" s="32"/>
      <c r="AB14" s="34"/>
      <c r="AC14" s="35"/>
      <c r="AD14" s="39"/>
      <c r="AE14" s="32"/>
      <c r="AF14" s="34"/>
      <c r="AG14" s="35"/>
      <c r="AH14" s="39"/>
      <c r="AI14" s="32"/>
      <c r="AJ14" s="34"/>
      <c r="AK14" s="35"/>
      <c r="AL14" s="39"/>
    </row>
    <row r="15" spans="2:38" ht="15.75" thickBot="1" x14ac:dyDescent="0.3">
      <c r="B15" s="56">
        <v>1.2</v>
      </c>
      <c r="C15" s="58">
        <f t="shared" si="0"/>
        <v>81516.278869901493</v>
      </c>
      <c r="D15" s="36">
        <v>0.70299999999999996</v>
      </c>
      <c r="E15" s="17">
        <v>1.68</v>
      </c>
      <c r="F15" s="41">
        <f t="shared" si="1"/>
        <v>1.6455696202531647</v>
      </c>
      <c r="G15" s="33"/>
      <c r="H15" s="34">
        <f t="shared" si="2"/>
        <v>0.80486148371278865</v>
      </c>
      <c r="I15" s="34">
        <v>1.68</v>
      </c>
      <c r="J15" s="41">
        <f t="shared" si="3"/>
        <v>1.6455696202531647</v>
      </c>
      <c r="K15" s="33"/>
      <c r="L15" s="34">
        <f t="shared" si="4"/>
        <v>1.0965625512892234</v>
      </c>
      <c r="M15" s="34">
        <v>1.68</v>
      </c>
      <c r="N15" s="51">
        <f t="shared" si="5"/>
        <v>1.6455696202531647</v>
      </c>
      <c r="O15" s="33"/>
      <c r="P15" s="38">
        <f t="shared" si="6"/>
        <v>239.56399487133484</v>
      </c>
      <c r="Q15" s="38">
        <f t="shared" si="7"/>
        <v>925.604198780817</v>
      </c>
      <c r="R15">
        <f t="shared" si="8"/>
        <v>53.858811796613047</v>
      </c>
      <c r="S15" s="40">
        <f t="shared" si="9"/>
        <v>208.09446915036352</v>
      </c>
      <c r="T15" s="36"/>
      <c r="U15" s="17"/>
      <c r="V15" s="41"/>
      <c r="W15" s="33"/>
      <c r="X15" s="36"/>
      <c r="Y15" s="17"/>
      <c r="Z15" s="41"/>
      <c r="AA15" s="33"/>
      <c r="AB15" s="36"/>
      <c r="AC15" s="17"/>
      <c r="AD15" s="41"/>
      <c r="AE15" s="33"/>
      <c r="AF15" s="36"/>
      <c r="AG15" s="17"/>
      <c r="AH15" s="41"/>
      <c r="AI15" s="33"/>
      <c r="AJ15" s="36"/>
      <c r="AK15" s="17"/>
      <c r="AL15" s="41"/>
    </row>
    <row r="16" spans="2:38" ht="15.75" thickBot="1" x14ac:dyDescent="0.3">
      <c r="B16" s="55">
        <v>1.4</v>
      </c>
      <c r="C16" s="57">
        <f t="shared" si="0"/>
        <v>124838.62860986774</v>
      </c>
      <c r="D16" s="34">
        <v>0.70599999999999996</v>
      </c>
      <c r="E16" s="34">
        <v>1.68</v>
      </c>
      <c r="F16" s="39">
        <f>(E16-$M$4)/$L$4</f>
        <v>1.6455696202531647</v>
      </c>
      <c r="G16" s="32"/>
      <c r="H16" s="34">
        <f t="shared" si="2"/>
        <v>0.8206096170322128</v>
      </c>
      <c r="I16" s="34">
        <v>1.68</v>
      </c>
      <c r="J16" s="39">
        <f>(I16-$M$4)/$L$4</f>
        <v>1.6455696202531647</v>
      </c>
      <c r="K16" s="32"/>
      <c r="L16" s="34">
        <f t="shared" si="4"/>
        <v>1.1488175561300551</v>
      </c>
      <c r="M16" s="34">
        <v>1.68</v>
      </c>
      <c r="N16" s="42">
        <f>(M16-$M$4)/$L$4</f>
        <v>1.6455696202531647</v>
      </c>
      <c r="O16" s="32"/>
      <c r="P16" s="38">
        <f t="shared" si="6"/>
        <v>366.88181794669021</v>
      </c>
      <c r="Q16" s="38">
        <f t="shared" si="7"/>
        <v>1417.5224926023693</v>
      </c>
      <c r="R16">
        <f t="shared" si="8"/>
        <v>82.482423099525661</v>
      </c>
      <c r="S16" s="40">
        <f t="shared" si="9"/>
        <v>318.68761074693549</v>
      </c>
    </row>
    <row r="17" spans="2:19" ht="15.75" thickBot="1" x14ac:dyDescent="0.3">
      <c r="B17" s="55">
        <v>1.6</v>
      </c>
      <c r="C17" s="57">
        <f t="shared" si="0"/>
        <v>185942.55643692036</v>
      </c>
      <c r="D17" s="34">
        <v>0.74399999999999999</v>
      </c>
      <c r="E17" s="34">
        <v>1.68</v>
      </c>
      <c r="F17" s="39">
        <f>(E17-$M$4)/$L$4</f>
        <v>1.6455696202531647</v>
      </c>
      <c r="G17" s="32"/>
      <c r="H17" s="34">
        <f t="shared" si="2"/>
        <v>0.87469740832700682</v>
      </c>
      <c r="I17" s="34">
        <v>1.68</v>
      </c>
      <c r="J17" s="39">
        <f>(I17-$M$4)/$L$4</f>
        <v>1.6455696202531647</v>
      </c>
      <c r="K17" s="32"/>
      <c r="L17" s="34">
        <f t="shared" si="4"/>
        <v>1.2489760085284154</v>
      </c>
      <c r="M17" s="34">
        <v>1.68</v>
      </c>
      <c r="N17" s="42">
        <f>(M17-$M$4)/$L$4</f>
        <v>1.6455696202531647</v>
      </c>
      <c r="O17" s="32"/>
      <c r="P17" s="38">
        <f t="shared" si="6"/>
        <v>546.45700532663568</v>
      </c>
      <c r="Q17" s="38">
        <f t="shared" si="7"/>
        <v>2111.3477376063215</v>
      </c>
      <c r="R17">
        <f t="shared" si="8"/>
        <v>122.85454256444146</v>
      </c>
      <c r="S17" s="40">
        <f t="shared" si="9"/>
        <v>474.67350215969452</v>
      </c>
    </row>
    <row r="18" spans="2:19" ht="15.75" thickBot="1" x14ac:dyDescent="0.3">
      <c r="B18" s="55">
        <v>1.8</v>
      </c>
      <c r="C18" s="57">
        <f t="shared" si="0"/>
        <v>271487.07906128647</v>
      </c>
      <c r="D18" s="34">
        <v>0.68899999999999995</v>
      </c>
      <c r="E18" s="34">
        <v>1.68</v>
      </c>
      <c r="F18" s="39">
        <f>(E18-$M$4)/$L$4</f>
        <v>1.6455696202531647</v>
      </c>
      <c r="G18" s="32"/>
      <c r="H18" s="34">
        <f t="shared" si="2"/>
        <v>0.83977602802731355</v>
      </c>
      <c r="I18" s="34">
        <v>1.68</v>
      </c>
      <c r="J18" s="39">
        <f>(I18-$M$4)/$L$4</f>
        <v>1.6455696202531647</v>
      </c>
      <c r="K18" s="32"/>
      <c r="L18" s="34">
        <f t="shared" si="4"/>
        <v>1.2715538378274662</v>
      </c>
      <c r="M18" s="34">
        <v>1.68</v>
      </c>
      <c r="N18" s="42">
        <f>(M18-$M$4)/$L$4</f>
        <v>1.6455696202531647</v>
      </c>
      <c r="O18" s="32"/>
      <c r="P18" s="38">
        <f t="shared" si="6"/>
        <v>797.85939836228329</v>
      </c>
      <c r="Q18" s="38">
        <f t="shared" si="7"/>
        <v>3082.6919945023496</v>
      </c>
      <c r="R18">
        <f t="shared" si="8"/>
        <v>179.37486473972194</v>
      </c>
      <c r="S18" s="40">
        <f t="shared" si="9"/>
        <v>693.05125775682313</v>
      </c>
    </row>
    <row r="19" spans="2:19" x14ac:dyDescent="0.25">
      <c r="B19" s="55">
        <v>2</v>
      </c>
      <c r="C19" s="57">
        <f t="shared" si="0"/>
        <v>390398.07525384444</v>
      </c>
      <c r="D19" s="34">
        <v>0.64400000000000002</v>
      </c>
      <c r="E19" s="34">
        <v>1.68</v>
      </c>
      <c r="F19" s="39">
        <f>(E19-$M$4)/$L$4</f>
        <v>1.6455696202531647</v>
      </c>
      <c r="G19" s="32"/>
      <c r="H19" s="34">
        <f t="shared" si="2"/>
        <v>0.81962074698083875</v>
      </c>
      <c r="I19" s="34">
        <v>1.68</v>
      </c>
      <c r="J19" s="39">
        <f>(I19-$M$4)/$L$4</f>
        <v>1.6455696202531647</v>
      </c>
      <c r="K19" s="32"/>
      <c r="L19" s="34">
        <f t="shared" si="4"/>
        <v>1.3225464605638804</v>
      </c>
      <c r="M19" s="34">
        <v>1.68</v>
      </c>
      <c r="N19" s="42">
        <f>(M19-$M$4)/$L$4</f>
        <v>1.6455696202531647</v>
      </c>
      <c r="O19" s="32"/>
      <c r="P19" s="38">
        <f t="shared" si="6"/>
        <v>1147.3208025988981</v>
      </c>
      <c r="Q19" s="38">
        <f t="shared" si="7"/>
        <v>4432.907177075911</v>
      </c>
      <c r="R19">
        <f t="shared" si="8"/>
        <v>257.94082792241414</v>
      </c>
      <c r="S19" s="40">
        <f t="shared" si="9"/>
        <v>996.606829378577</v>
      </c>
    </row>
  </sheetData>
  <mergeCells count="12">
    <mergeCell ref="B2:H2"/>
    <mergeCell ref="C8:F8"/>
    <mergeCell ref="G8:J8"/>
    <mergeCell ref="K8:N8"/>
    <mergeCell ref="J2:M2"/>
    <mergeCell ref="AI8:AL8"/>
    <mergeCell ref="B8:B9"/>
    <mergeCell ref="O8:R8"/>
    <mergeCell ref="S8:V8"/>
    <mergeCell ref="W8:Z8"/>
    <mergeCell ref="AA8:AD8"/>
    <mergeCell ref="AE8:AH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904B-0B96-4653-9F80-96C61FFA2302}">
  <dimension ref="B1:AL15"/>
  <sheetViews>
    <sheetView workbookViewId="0">
      <selection activeCell="M24" sqref="M24"/>
    </sheetView>
  </sheetViews>
  <sheetFormatPr defaultRowHeight="15" x14ac:dyDescent="0.25"/>
  <cols>
    <col min="10" max="10" width="8.85546875" customWidth="1"/>
    <col min="11" max="11" width="10.5703125" customWidth="1"/>
    <col min="12" max="14" width="8.85546875" customWidth="1"/>
    <col min="16" max="16" width="18.42578125" customWidth="1"/>
    <col min="17" max="17" width="20.28515625" customWidth="1"/>
    <col min="19" max="19" width="8.85546875" customWidth="1"/>
    <col min="27" max="27" width="8.85546875" customWidth="1"/>
    <col min="31" max="31" width="8.85546875" customWidth="1"/>
    <col min="35" max="35" width="8.85546875" customWidth="1"/>
  </cols>
  <sheetData>
    <row r="1" spans="2:38" ht="15.75" thickBot="1" x14ac:dyDescent="0.3"/>
    <row r="2" spans="2:38" ht="15.75" thickBot="1" x14ac:dyDescent="0.3">
      <c r="B2" s="59" t="s">
        <v>7</v>
      </c>
      <c r="C2" s="60"/>
      <c r="D2" s="60"/>
      <c r="E2" s="60"/>
      <c r="F2" s="60"/>
      <c r="G2" s="60"/>
      <c r="H2" s="61"/>
      <c r="J2" s="64" t="s">
        <v>9</v>
      </c>
      <c r="K2" s="65"/>
      <c r="L2" s="65"/>
      <c r="M2" s="66"/>
    </row>
    <row r="3" spans="2:38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3" t="s">
        <v>5</v>
      </c>
      <c r="H3" s="4" t="s">
        <v>6</v>
      </c>
      <c r="J3" s="1" t="s">
        <v>11</v>
      </c>
      <c r="K3" s="19" t="s">
        <v>12</v>
      </c>
      <c r="L3" s="19" t="s">
        <v>10</v>
      </c>
      <c r="M3" s="20" t="s">
        <v>8</v>
      </c>
      <c r="N3" s="52" t="s">
        <v>22</v>
      </c>
      <c r="O3" s="52" t="s">
        <v>23</v>
      </c>
      <c r="P3" s="52" t="s">
        <v>25</v>
      </c>
      <c r="Q3" s="52" t="s">
        <v>24</v>
      </c>
    </row>
    <row r="4" spans="2:38" ht="15.75" thickBot="1" x14ac:dyDescent="0.3">
      <c r="B4" s="5">
        <v>1</v>
      </c>
      <c r="C4" s="6">
        <v>1128242</v>
      </c>
      <c r="D4" s="6"/>
      <c r="E4" s="21">
        <v>645.42053701178702</v>
      </c>
      <c r="F4" s="6"/>
      <c r="G4" s="6"/>
      <c r="H4" s="7"/>
      <c r="J4" s="22">
        <v>340</v>
      </c>
      <c r="K4" s="23">
        <v>1.2250000000000001</v>
      </c>
      <c r="L4" s="23">
        <v>0.10199999999999999</v>
      </c>
      <c r="M4" s="24">
        <v>1.42</v>
      </c>
      <c r="N4" s="53">
        <v>101325</v>
      </c>
      <c r="O4" s="53">
        <v>1.4</v>
      </c>
      <c r="P4">
        <f>4*1.6*2.75</f>
        <v>17.600000000000001</v>
      </c>
      <c r="Q4">
        <f>P4/1550</f>
        <v>1.135483870967742E-2</v>
      </c>
    </row>
    <row r="5" spans="2:38" x14ac:dyDescent="0.25">
      <c r="B5" s="8">
        <v>2</v>
      </c>
      <c r="C5" s="9">
        <v>2472678</v>
      </c>
      <c r="D5" s="10">
        <f>(C5/C4)^(1/3)</f>
        <v>1.2989380355824525</v>
      </c>
      <c r="E5" s="10">
        <v>625.28972657971701</v>
      </c>
      <c r="F5" s="11">
        <f>(E4-E5)/E5</f>
        <v>3.2194372586582976E-2</v>
      </c>
      <c r="G5" s="9"/>
      <c r="H5" s="12"/>
    </row>
    <row r="6" spans="2:38" ht="15.75" thickBot="1" x14ac:dyDescent="0.3">
      <c r="B6" s="13">
        <v>3</v>
      </c>
      <c r="C6" s="14">
        <v>6373854</v>
      </c>
      <c r="D6" s="15">
        <f>(C6/C5)^(1/3)</f>
        <v>1.371128575942747</v>
      </c>
      <c r="E6" s="15">
        <v>624.33481080001502</v>
      </c>
      <c r="F6" s="16">
        <f>(E5-E6)/E6</f>
        <v>1.5294930911803142E-3</v>
      </c>
      <c r="G6" s="17">
        <f>LN((E4-E5)/(E5-E6))/LN(D6)</f>
        <v>9.6579642981233853</v>
      </c>
      <c r="H6" s="18">
        <f>1.25*ABS(F6)/(D6^G6-1)</f>
        <v>9.5206580591853819E-5</v>
      </c>
    </row>
    <row r="7" spans="2:38" ht="15.75" thickBot="1" x14ac:dyDescent="0.3">
      <c r="H7" t="s">
        <v>21</v>
      </c>
    </row>
    <row r="8" spans="2:38" ht="15.75" thickBot="1" x14ac:dyDescent="0.3">
      <c r="B8" s="62" t="s">
        <v>20</v>
      </c>
      <c r="C8" s="59" t="s">
        <v>17</v>
      </c>
      <c r="D8" s="60"/>
      <c r="E8" s="60"/>
      <c r="F8" s="61"/>
      <c r="G8" s="59" t="s">
        <v>18</v>
      </c>
      <c r="H8" s="60"/>
      <c r="I8" s="60"/>
      <c r="J8" s="61"/>
      <c r="K8" s="59" t="s">
        <v>19</v>
      </c>
      <c r="L8" s="60"/>
      <c r="M8" s="60"/>
      <c r="N8" s="61"/>
      <c r="O8" s="59"/>
      <c r="P8" s="60"/>
      <c r="Q8" s="60"/>
      <c r="R8" s="61"/>
      <c r="S8" s="59"/>
      <c r="T8" s="60"/>
      <c r="U8" s="60"/>
      <c r="V8" s="61"/>
      <c r="W8" s="59"/>
      <c r="X8" s="60"/>
      <c r="Y8" s="60"/>
      <c r="Z8" s="61"/>
      <c r="AA8" s="59"/>
      <c r="AB8" s="60"/>
      <c r="AC8" s="60"/>
      <c r="AD8" s="61"/>
      <c r="AE8" s="59"/>
      <c r="AF8" s="60"/>
      <c r="AG8" s="60"/>
      <c r="AH8" s="61"/>
      <c r="AI8" s="59"/>
      <c r="AJ8" s="60"/>
      <c r="AK8" s="60"/>
      <c r="AL8" s="61"/>
    </row>
    <row r="9" spans="2:38" ht="15.75" thickBot="1" x14ac:dyDescent="0.3">
      <c r="B9" s="63"/>
      <c r="C9" s="25" t="s">
        <v>13</v>
      </c>
      <c r="D9" s="26" t="s">
        <v>14</v>
      </c>
      <c r="E9" s="26" t="s">
        <v>15</v>
      </c>
      <c r="F9" s="27" t="s">
        <v>16</v>
      </c>
      <c r="G9" s="25" t="s">
        <v>13</v>
      </c>
      <c r="H9" s="26" t="s">
        <v>14</v>
      </c>
      <c r="I9" s="26" t="s">
        <v>15</v>
      </c>
      <c r="J9" s="27" t="s">
        <v>16</v>
      </c>
      <c r="K9" s="25" t="s">
        <v>13</v>
      </c>
      <c r="L9" s="26" t="s">
        <v>14</v>
      </c>
      <c r="M9" s="26" t="s">
        <v>15</v>
      </c>
      <c r="N9" s="27" t="s">
        <v>16</v>
      </c>
      <c r="O9" s="46"/>
      <c r="P9" s="47"/>
      <c r="Q9" s="47"/>
      <c r="R9" s="48"/>
      <c r="S9" s="25"/>
      <c r="T9" s="26"/>
      <c r="U9" s="26"/>
      <c r="V9" s="27"/>
      <c r="W9" s="25"/>
      <c r="X9" s="26"/>
      <c r="Y9" s="26"/>
      <c r="Z9" s="27"/>
      <c r="AA9" s="25"/>
      <c r="AB9" s="26"/>
      <c r="AC9" s="26"/>
      <c r="AD9" s="27"/>
      <c r="AE9" s="25"/>
      <c r="AF9" s="26"/>
      <c r="AG9" s="26"/>
      <c r="AH9" s="27"/>
      <c r="AI9" s="25"/>
      <c r="AJ9" s="26"/>
      <c r="AK9" s="26"/>
      <c r="AL9" s="27"/>
    </row>
    <row r="10" spans="2:38" x14ac:dyDescent="0.25">
      <c r="B10" s="28">
        <v>0.2</v>
      </c>
      <c r="C10" s="31"/>
      <c r="D10" s="34">
        <v>0.76700000000000002</v>
      </c>
      <c r="E10" s="34">
        <v>1.68</v>
      </c>
      <c r="F10" s="39">
        <f t="shared" ref="F10:F15" si="0">(E10-$M$4)/$L$4</f>
        <v>2.5490196078431375</v>
      </c>
      <c r="G10" s="31"/>
      <c r="H10" s="34">
        <v>1.9219999999999999</v>
      </c>
      <c r="I10" s="34">
        <v>1.68</v>
      </c>
      <c r="J10" s="39">
        <f t="shared" ref="J10:J15" si="1">(I10-$M$4)/$L$4</f>
        <v>2.5490196078431375</v>
      </c>
      <c r="K10" s="31"/>
      <c r="L10" s="34">
        <v>2.9980000000000002</v>
      </c>
      <c r="M10" s="34">
        <v>1.68</v>
      </c>
      <c r="N10" s="42">
        <f t="shared" ref="N10:N15" si="2">(M10-$M$4)/$L$4</f>
        <v>2.5490196078431375</v>
      </c>
      <c r="O10" s="37"/>
      <c r="P10" s="38"/>
      <c r="Q10" s="38"/>
      <c r="R10" s="40"/>
      <c r="S10" s="43"/>
      <c r="T10" s="34"/>
      <c r="U10" s="34"/>
      <c r="V10" s="39"/>
      <c r="W10" s="31"/>
      <c r="X10" s="34"/>
      <c r="Y10" s="34"/>
      <c r="Z10" s="39"/>
      <c r="AA10" s="31"/>
      <c r="AB10" s="34"/>
      <c r="AC10" s="34"/>
      <c r="AD10" s="39"/>
      <c r="AE10" s="31"/>
      <c r="AF10" s="34"/>
      <c r="AG10" s="34"/>
      <c r="AH10" s="39"/>
      <c r="AI10" s="31"/>
      <c r="AJ10" s="34"/>
      <c r="AK10" s="34"/>
      <c r="AL10" s="39"/>
    </row>
    <row r="11" spans="2:38" x14ac:dyDescent="0.25">
      <c r="B11" s="29">
        <v>0.4</v>
      </c>
      <c r="C11" s="32"/>
      <c r="D11" s="34">
        <v>0.70299999999999996</v>
      </c>
      <c r="E11" s="34">
        <v>1.68</v>
      </c>
      <c r="F11" s="39">
        <f t="shared" si="0"/>
        <v>2.5490196078431375</v>
      </c>
      <c r="G11" s="32"/>
      <c r="H11" s="34">
        <v>1.8580000000000001</v>
      </c>
      <c r="I11" s="34">
        <v>1.68</v>
      </c>
      <c r="J11" s="39">
        <f t="shared" si="1"/>
        <v>2.5490196078431375</v>
      </c>
      <c r="K11" s="32"/>
      <c r="L11" s="34">
        <v>2.9350000000000001</v>
      </c>
      <c r="M11" s="34">
        <v>1.68</v>
      </c>
      <c r="N11" s="42">
        <f t="shared" si="2"/>
        <v>2.5490196078431375</v>
      </c>
      <c r="O11" s="32"/>
      <c r="P11" s="35"/>
      <c r="Q11" s="35"/>
      <c r="R11" s="49"/>
      <c r="S11" s="44"/>
      <c r="T11" s="34"/>
      <c r="U11" s="35"/>
      <c r="V11" s="39"/>
      <c r="W11" s="32"/>
      <c r="X11" s="34"/>
      <c r="Y11" s="35"/>
      <c r="Z11" s="39"/>
      <c r="AA11" s="32"/>
      <c r="AB11" s="34"/>
      <c r="AC11" s="35"/>
      <c r="AD11" s="39"/>
      <c r="AE11" s="32"/>
      <c r="AF11" s="34"/>
      <c r="AG11" s="35"/>
      <c r="AH11" s="39"/>
      <c r="AI11" s="32"/>
      <c r="AJ11" s="34"/>
      <c r="AK11" s="35"/>
      <c r="AL11" s="39"/>
    </row>
    <row r="12" spans="2:38" x14ac:dyDescent="0.25">
      <c r="B12" s="29">
        <v>0.6</v>
      </c>
      <c r="C12" s="32"/>
      <c r="D12" s="34">
        <v>0.65800000000000003</v>
      </c>
      <c r="E12" s="34">
        <v>1.68</v>
      </c>
      <c r="F12" s="39">
        <f t="shared" si="0"/>
        <v>2.5490196078431375</v>
      </c>
      <c r="G12" s="32"/>
      <c r="H12" s="34">
        <v>1.8129999999999999</v>
      </c>
      <c r="I12" s="34">
        <v>1.68</v>
      </c>
      <c r="J12" s="39">
        <f t="shared" si="1"/>
        <v>2.5490196078431375</v>
      </c>
      <c r="K12" s="32"/>
      <c r="L12" s="34">
        <v>2.8889999999999998</v>
      </c>
      <c r="M12" s="34">
        <v>1.68</v>
      </c>
      <c r="N12" s="42">
        <f t="shared" si="2"/>
        <v>2.5490196078431375</v>
      </c>
      <c r="O12" s="32"/>
      <c r="P12" s="35"/>
      <c r="Q12" s="35"/>
      <c r="R12" s="49"/>
      <c r="S12" s="44"/>
      <c r="T12" s="34"/>
      <c r="U12" s="35"/>
      <c r="V12" s="39"/>
      <c r="W12" s="32"/>
      <c r="X12" s="34"/>
      <c r="Y12" s="35"/>
      <c r="Z12" s="39"/>
      <c r="AA12" s="32"/>
      <c r="AB12" s="34"/>
      <c r="AC12" s="35"/>
      <c r="AD12" s="39"/>
      <c r="AE12" s="32"/>
      <c r="AF12" s="34"/>
      <c r="AG12" s="35"/>
      <c r="AH12" s="39"/>
      <c r="AI12" s="32"/>
      <c r="AJ12" s="34"/>
      <c r="AK12" s="35"/>
      <c r="AL12" s="39"/>
    </row>
    <row r="13" spans="2:38" x14ac:dyDescent="0.25">
      <c r="B13" s="29">
        <v>0.8</v>
      </c>
      <c r="C13" s="32"/>
      <c r="D13" s="34">
        <v>0.62</v>
      </c>
      <c r="E13" s="34">
        <v>1.68</v>
      </c>
      <c r="F13" s="39">
        <f t="shared" si="0"/>
        <v>2.5490196078431375</v>
      </c>
      <c r="G13" s="32"/>
      <c r="H13" s="34">
        <v>1.7749999999999999</v>
      </c>
      <c r="I13" s="34">
        <v>1.68</v>
      </c>
      <c r="J13" s="39">
        <f t="shared" si="1"/>
        <v>2.5490196078431375</v>
      </c>
      <c r="K13" s="32"/>
      <c r="L13" s="34">
        <v>2.8519999999999999</v>
      </c>
      <c r="M13" s="34">
        <v>1.68</v>
      </c>
      <c r="N13" s="42">
        <f t="shared" si="2"/>
        <v>2.5490196078431375</v>
      </c>
      <c r="O13" s="32"/>
      <c r="P13" s="35"/>
      <c r="Q13" s="35"/>
      <c r="R13" s="49"/>
      <c r="S13" s="44"/>
      <c r="T13" s="34"/>
      <c r="U13" s="35"/>
      <c r="V13" s="39"/>
      <c r="W13" s="32"/>
      <c r="X13" s="34"/>
      <c r="Y13" s="35"/>
      <c r="Z13" s="39"/>
      <c r="AA13" s="32"/>
      <c r="AB13" s="34"/>
      <c r="AC13" s="35"/>
      <c r="AD13" s="39"/>
      <c r="AE13" s="32"/>
      <c r="AF13" s="34"/>
      <c r="AG13" s="35"/>
      <c r="AH13" s="39"/>
      <c r="AI13" s="32"/>
      <c r="AJ13" s="34"/>
      <c r="AK13" s="35"/>
      <c r="AL13" s="39"/>
    </row>
    <row r="14" spans="2:38" x14ac:dyDescent="0.25">
      <c r="B14" s="29">
        <v>1</v>
      </c>
      <c r="C14" s="32"/>
      <c r="D14" s="34">
        <v>0.79500000000000004</v>
      </c>
      <c r="E14" s="34">
        <v>1.68</v>
      </c>
      <c r="F14" s="39">
        <f t="shared" si="0"/>
        <v>2.5490196078431375</v>
      </c>
      <c r="G14" s="32"/>
      <c r="H14" s="34">
        <v>2.0630000000000002</v>
      </c>
      <c r="I14" s="34">
        <v>1.68</v>
      </c>
      <c r="J14" s="39">
        <f t="shared" si="1"/>
        <v>2.5490196078431375</v>
      </c>
      <c r="K14" s="32"/>
      <c r="L14" s="34">
        <v>3.6629999999999998</v>
      </c>
      <c r="M14" s="34">
        <v>1.68</v>
      </c>
      <c r="N14" s="42">
        <f t="shared" si="2"/>
        <v>2.5490196078431375</v>
      </c>
      <c r="O14" s="32"/>
      <c r="P14" s="35"/>
      <c r="Q14" s="35"/>
      <c r="R14" s="49"/>
      <c r="S14" s="44"/>
      <c r="T14" s="34"/>
      <c r="U14" s="35"/>
      <c r="V14" s="39"/>
      <c r="W14" s="32"/>
      <c r="X14" s="34"/>
      <c r="Y14" s="35"/>
      <c r="Z14" s="39"/>
      <c r="AA14" s="32"/>
      <c r="AB14" s="34"/>
      <c r="AC14" s="35"/>
      <c r="AD14" s="39"/>
      <c r="AE14" s="32"/>
      <c r="AF14" s="34"/>
      <c r="AG14" s="35"/>
      <c r="AH14" s="39"/>
      <c r="AI14" s="32"/>
      <c r="AJ14" s="34"/>
      <c r="AK14" s="35"/>
      <c r="AL14" s="39"/>
    </row>
    <row r="15" spans="2:38" ht="15.75" thickBot="1" x14ac:dyDescent="0.3">
      <c r="B15" s="30">
        <v>1.2</v>
      </c>
      <c r="C15" s="33"/>
      <c r="D15" s="36">
        <v>0.84699999999999998</v>
      </c>
      <c r="E15" s="34">
        <v>1.68</v>
      </c>
      <c r="F15" s="41">
        <f t="shared" si="0"/>
        <v>2.5490196078431375</v>
      </c>
      <c r="G15" s="33"/>
      <c r="H15" s="36">
        <v>2.2210000000000001</v>
      </c>
      <c r="I15" s="34">
        <v>1.68</v>
      </c>
      <c r="J15" s="41">
        <f t="shared" si="1"/>
        <v>2.5490196078431375</v>
      </c>
      <c r="K15" s="33"/>
      <c r="L15" s="36">
        <v>4.2590000000000003</v>
      </c>
      <c r="M15" s="34">
        <v>1.68</v>
      </c>
      <c r="N15" s="51">
        <f t="shared" si="2"/>
        <v>2.5490196078431375</v>
      </c>
      <c r="O15" s="33"/>
      <c r="P15" s="17"/>
      <c r="Q15" s="17"/>
      <c r="R15" s="50"/>
      <c r="S15" s="45"/>
      <c r="T15" s="36"/>
      <c r="U15" s="17"/>
      <c r="V15" s="41"/>
      <c r="W15" s="33"/>
      <c r="X15" s="36"/>
      <c r="Y15" s="17"/>
      <c r="Z15" s="41"/>
      <c r="AA15" s="33"/>
      <c r="AB15" s="36"/>
      <c r="AC15" s="17"/>
      <c r="AD15" s="41"/>
      <c r="AE15" s="33"/>
      <c r="AF15" s="36"/>
      <c r="AG15" s="17"/>
      <c r="AH15" s="41"/>
      <c r="AI15" s="33"/>
      <c r="AJ15" s="36"/>
      <c r="AK15" s="17"/>
      <c r="AL15" s="41"/>
    </row>
  </sheetData>
  <mergeCells count="12">
    <mergeCell ref="AI8:AL8"/>
    <mergeCell ref="B2:H2"/>
    <mergeCell ref="J2:M2"/>
    <mergeCell ref="B8:B9"/>
    <mergeCell ref="C8:F8"/>
    <mergeCell ref="G8:J8"/>
    <mergeCell ref="K8:N8"/>
    <mergeCell ref="O8:R8"/>
    <mergeCell ref="S8:V8"/>
    <mergeCell ref="W8:Z8"/>
    <mergeCell ref="AA8:AD8"/>
    <mergeCell ref="AE8:A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calculated</vt:lpstr>
      <vt:lpstr>rasaero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Farha</dc:creator>
  <cp:lastModifiedBy>Rex McAllister</cp:lastModifiedBy>
  <dcterms:created xsi:type="dcterms:W3CDTF">2024-04-02T15:47:58Z</dcterms:created>
  <dcterms:modified xsi:type="dcterms:W3CDTF">2025-02-14T19:36:11Z</dcterms:modified>
</cp:coreProperties>
</file>